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Раскрытый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J14" i="2" l="1"/>
  <c r="J28" i="2"/>
  <c r="J24" i="2"/>
  <c r="J21" i="2"/>
  <c r="C12" i="3" l="1"/>
  <c r="C14" i="3" s="1"/>
  <c r="F41" i="3"/>
  <c r="F40" i="3"/>
  <c r="E39" i="3" s="1"/>
  <c r="F38" i="3"/>
  <c r="F37" i="3"/>
  <c r="F36" i="3"/>
  <c r="F35" i="3"/>
  <c r="F28" i="3"/>
  <c r="F46" i="3"/>
  <c r="F45" i="3"/>
  <c r="F50" i="3"/>
  <c r="E18" i="3"/>
  <c r="E22" i="3"/>
  <c r="E21" i="3"/>
  <c r="E11" i="3"/>
  <c r="D11" i="3" s="1"/>
  <c r="E10" i="3"/>
  <c r="F10" i="3" s="1"/>
  <c r="G13" i="3"/>
  <c r="E9" i="3"/>
  <c r="E8" i="3"/>
  <c r="E23" i="3" l="1"/>
  <c r="D7" i="3"/>
  <c r="F11" i="3" l="1"/>
  <c r="D10" i="3"/>
  <c r="D12" i="3" s="1"/>
  <c r="J43" i="2"/>
  <c r="D13" i="2" l="1"/>
  <c r="E65" i="2" l="1"/>
  <c r="E64" i="2"/>
  <c r="E67" i="2"/>
  <c r="F30" i="3"/>
  <c r="J36" i="2"/>
  <c r="F67" i="2" l="1"/>
  <c r="F72" i="2"/>
  <c r="F71" i="2"/>
  <c r="F70" i="2"/>
  <c r="F66" i="2"/>
  <c r="F68" i="2"/>
  <c r="D8" i="2"/>
  <c r="E72" i="2" s="1"/>
  <c r="E73" i="2"/>
  <c r="D19" i="2"/>
  <c r="F49" i="3"/>
  <c r="E48" i="3" s="1"/>
  <c r="E74" i="2" l="1"/>
  <c r="E76" i="2" s="1"/>
  <c r="J42" i="2"/>
  <c r="F32" i="3"/>
  <c r="E32" i="3" s="1"/>
  <c r="K34" i="2"/>
  <c r="K12" i="2" s="1"/>
  <c r="F47" i="3" l="1"/>
  <c r="E44" i="3" s="1"/>
  <c r="E43" i="3" s="1"/>
  <c r="J9" i="2"/>
  <c r="J7" i="2" s="1"/>
  <c r="J35" i="2"/>
  <c r="F34" i="3"/>
  <c r="E33" i="3" s="1"/>
  <c r="F69" i="2"/>
  <c r="F74" i="2" s="1"/>
  <c r="D7" i="2"/>
  <c r="D25" i="2" s="1"/>
  <c r="J31" i="2"/>
  <c r="J20" i="2" s="1"/>
  <c r="J48" i="2" l="1"/>
  <c r="J50" i="2" s="1"/>
  <c r="F31" i="3"/>
  <c r="E27" i="3" s="1"/>
  <c r="E51" i="3" s="1"/>
  <c r="F76" i="2"/>
  <c r="E75" i="2"/>
  <c r="E77" i="2" s="1"/>
  <c r="F8" i="3" l="1"/>
  <c r="F12" i="3" l="1"/>
  <c r="F14" i="3" s="1"/>
  <c r="G8" i="3"/>
  <c r="G12" i="3" s="1"/>
  <c r="G14" i="3" s="1"/>
  <c r="G15" i="3" s="1"/>
  <c r="D53" i="3" s="1"/>
</calcChain>
</file>

<file path=xl/sharedStrings.xml><?xml version="1.0" encoding="utf-8"?>
<sst xmlns="http://schemas.openxmlformats.org/spreadsheetml/2006/main" count="128" uniqueCount="94">
  <si>
    <t>ИТОГО</t>
  </si>
  <si>
    <t>Финансовый отчет МОО РУВШ "Живой круг" за 2021г., руб</t>
  </si>
  <si>
    <t>Целевые средства на 01.01.2021</t>
  </si>
  <si>
    <t>Целевые средства на 31.12.2021</t>
  </si>
  <si>
    <t>Оплата труда в т.ч.</t>
  </si>
  <si>
    <t>Возврат ошибочно перчисленных средств от членов</t>
  </si>
  <si>
    <t>Целевые расходы:</t>
  </si>
  <si>
    <t xml:space="preserve">     Председатель</t>
  </si>
  <si>
    <t>Услуги в т.ч.:</t>
  </si>
  <si>
    <t>Выплата материальной помощи педагогам (8 чел.)</t>
  </si>
  <si>
    <t xml:space="preserve">    занятие</t>
  </si>
  <si>
    <t>Эвритмия в т.ч.:</t>
  </si>
  <si>
    <t xml:space="preserve">    обучение</t>
  </si>
  <si>
    <t xml:space="preserve">    НДФЛ (мат. помощь)</t>
  </si>
  <si>
    <t>Программа "Будущего первоклассника" в т.ч.:</t>
  </si>
  <si>
    <t xml:space="preserve">    ГПД /Буд.1кл/ - оплачено</t>
  </si>
  <si>
    <t xml:space="preserve">    НДФЛ /Буд.1кл/</t>
  </si>
  <si>
    <t xml:space="preserve">    Взносы ИФНС, ФСС  /Буд.1кл/</t>
  </si>
  <si>
    <t xml:space="preserve">    расходы орг.технику</t>
  </si>
  <si>
    <t xml:space="preserve">    спецоборудование</t>
  </si>
  <si>
    <t xml:space="preserve">    учебное оборудование и инветнарь</t>
  </si>
  <si>
    <t xml:space="preserve">    хоз.товары</t>
  </si>
  <si>
    <t>Прочие расходы:</t>
  </si>
  <si>
    <t>Прочие расходы в т.ч.</t>
  </si>
  <si>
    <t xml:space="preserve">    Услуги банка</t>
  </si>
  <si>
    <t>Содержание организации:</t>
  </si>
  <si>
    <t xml:space="preserve">    добровольные</t>
  </si>
  <si>
    <t xml:space="preserve">    пожертвования</t>
  </si>
  <si>
    <t xml:space="preserve">    эвритмия</t>
  </si>
  <si>
    <t>Пожертвования на ведение уставной деятельности в т.ч.:</t>
  </si>
  <si>
    <t xml:space="preserve">    программа "Буд1кл"</t>
  </si>
  <si>
    <t>Прочие поступления:</t>
  </si>
  <si>
    <t xml:space="preserve">    членские</t>
  </si>
  <si>
    <t xml:space="preserve">    вступительные</t>
  </si>
  <si>
    <t>Взносы в т.ч.:</t>
  </si>
  <si>
    <t>Поступления:</t>
  </si>
  <si>
    <t>ПРИХОД</t>
  </si>
  <si>
    <t>РАСХОД</t>
  </si>
  <si>
    <t>ошибочно перчисленные ден.средства от членов</t>
  </si>
  <si>
    <t xml:space="preserve">    Использования Web-системы СБИС </t>
  </si>
  <si>
    <t xml:space="preserve">     НДФЛ</t>
  </si>
  <si>
    <t xml:space="preserve">     Взносы ИФНС, ФСС</t>
  </si>
  <si>
    <t>МОО РУВШ "ЖИВОЙ КРУГ"</t>
  </si>
  <si>
    <t>Анализ счета 51 за 2021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</si>
  <si>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</si>
  <si>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</si>
  <si>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</si>
  <si>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</si>
  <si>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</si>
  <si>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</si>
  <si>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Банковские счета</t>
  </si>
  <si>
    <t>51</t>
  </si>
  <si>
    <t>Начальное сальдо</t>
  </si>
  <si>
    <t>40703810310000001617, ОТДЕЛЕНИЕ N8611 СБЕРБАНКА РОССИИ</t>
  </si>
  <si>
    <t>Оборот</t>
  </si>
  <si>
    <t>Конечное сальдо</t>
  </si>
  <si>
    <r>
      <t xml:space="preserve">    совершенствование метериально-технической базы 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</si>
  <si>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ошибочно перчисленные ден.средства от поставщика</t>
  </si>
  <si>
    <t>Возврат ошибочно перчисленные ден.средства от поставщика</t>
  </si>
  <si>
    <t xml:space="preserve">     выплата мат.помощи педагогам</t>
  </si>
  <si>
    <t xml:space="preserve">    Поддержка веб-сайта krug33.ru - денежные средства направляются на прочие наличные расходы </t>
  </si>
  <si>
    <t>Эвритмия</t>
  </si>
  <si>
    <t xml:space="preserve">     строительные материалы</t>
  </si>
  <si>
    <t xml:space="preserve">    строительные материалы</t>
  </si>
  <si>
    <t>Материальные расходы</t>
  </si>
  <si>
    <t>Консультационные услуги "Будущие первоклассники"</t>
  </si>
  <si>
    <t>Пожертвования</t>
  </si>
  <si>
    <t>Целевые средства на 31.12.2020</t>
  </si>
  <si>
    <t>Сальдо на начало периода</t>
  </si>
  <si>
    <t>Обороты за период</t>
  </si>
  <si>
    <t>Сальдо на конец периода</t>
  </si>
  <si>
    <t>приход</t>
  </si>
  <si>
    <t>расход</t>
  </si>
  <si>
    <t>Прочие</t>
  </si>
  <si>
    <t xml:space="preserve">   членские</t>
  </si>
  <si>
    <t xml:space="preserve">   вступительные</t>
  </si>
  <si>
    <t>Материальные расходы в т.ч.</t>
  </si>
  <si>
    <t>Возврат ошибочно перчисленные ден.средств от поставщика</t>
  </si>
  <si>
    <r>
      <rPr>
        <b/>
        <sz val="11"/>
        <color theme="1"/>
        <rFont val="Calibri"/>
        <family val="2"/>
        <charset val="204"/>
        <scheme val="minor"/>
      </rPr>
      <t>Взносы</t>
    </r>
    <r>
      <rPr>
        <sz val="11"/>
        <color theme="1"/>
        <rFont val="Calibri"/>
        <family val="2"/>
        <charset val="204"/>
        <scheme val="minor"/>
      </rPr>
      <t xml:space="preserve"> -  в т.ч.:</t>
    </r>
  </si>
  <si>
    <t>пожертв.,чл*</t>
  </si>
  <si>
    <t>пожертв.*</t>
  </si>
  <si>
    <t>*</t>
  </si>
  <si>
    <t>Источник финансирования</t>
  </si>
  <si>
    <t>Остаток на 31.12.2021</t>
  </si>
  <si>
    <t xml:space="preserve">совершенствование метериально-технической базы </t>
  </si>
  <si>
    <r>
      <t>по банку в т.ч.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</si>
  <si>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по авансовому отчету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5</t>
    </r>
  </si>
  <si>
    <t>дебетовая задолженность (членские*)</t>
  </si>
  <si>
    <t xml:space="preserve">Дебетовая задолженность </t>
  </si>
  <si>
    <t>Бухгалтерские услуги</t>
  </si>
  <si>
    <t>Программное обеспечение в т.ч. сайт, СБИС, услуги банка</t>
  </si>
  <si>
    <t>консультационные услуги, проведение мероприятий в рамках содействия развития вальдорфской системы в г.Владимире</t>
  </si>
  <si>
    <t xml:space="preserve">     Бухгалтерские услуги</t>
  </si>
  <si>
    <r>
      <t xml:space="preserve">    консультационные услуги, проведение мероприятий в рамках содействия развития вальдорфской системы в г.Владимире</t>
    </r>
    <r>
      <rPr>
        <vertAlign val="superscript"/>
        <sz val="11"/>
        <color theme="1"/>
        <rFont val="Calibri"/>
        <family val="2"/>
        <charset val="204"/>
        <scheme val="minor"/>
      </rPr>
      <t>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</si>
</sst>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3F2F"/>
      <name val="Calibri"/>
      <family val="2"/>
      <charset val="204"/>
      <scheme val="minor"/>
    </font>
    <font>
      <b/>
      <sz val="11"/>
      <color rgb="FF003F2F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CC8BD"/>
      </left>
      <right/>
      <top style="thin">
        <color rgb="FFA0A0A0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 applyFill="1"/>
    <xf numFmtId="1" fontId="0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7" fillId="2" borderId="0" xfId="0" applyFont="1" applyFill="1"/>
    <xf numFmtId="1" fontId="1" fillId="2" borderId="0" xfId="0" applyNumberFormat="1" applyFont="1" applyFill="1"/>
    <xf numFmtId="0" fontId="1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wrapText="1" readingOrder="1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/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0" fillId="2" borderId="0" xfId="0" applyFont="1" applyFill="1" applyAlignment="1">
      <alignment horizontal="right"/>
    </xf>
    <xf numFmtId="1" fontId="1" fillId="0" borderId="0" xfId="0" applyNumberFormat="1" applyFont="1"/>
    <xf numFmtId="0" fontId="7" fillId="0" borderId="0" xfId="0" applyFont="1" applyFill="1"/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13" fillId="3" borderId="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center" wrapText="1"/>
    </xf>
    <xf numFmtId="4" fontId="13" fillId="4" borderId="3" xfId="0" applyNumberFormat="1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right" vertical="top" wrapText="1"/>
    </xf>
    <xf numFmtId="0" fontId="13" fillId="5" borderId="4" xfId="0" applyFont="1" applyFill="1" applyBorder="1" applyAlignment="1">
      <alignment horizontal="left" vertical="top" wrapText="1" indent="2"/>
    </xf>
    <xf numFmtId="0" fontId="13" fillId="5" borderId="3" xfId="0" applyFont="1" applyFill="1" applyBorder="1" applyAlignment="1">
      <alignment horizontal="left" vertical="center" wrapText="1"/>
    </xf>
    <xf numFmtId="4" fontId="13" fillId="5" borderId="3" xfId="0" applyNumberFormat="1" applyFont="1" applyFill="1" applyBorder="1" applyAlignment="1">
      <alignment horizontal="right" vertical="top" wrapText="1"/>
    </xf>
    <xf numFmtId="0" fontId="13" fillId="5" borderId="3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right" vertical="top"/>
    </xf>
    <xf numFmtId="0" fontId="13" fillId="5" borderId="4" xfId="0" applyFont="1" applyFill="1" applyBorder="1" applyAlignment="1">
      <alignment horizontal="left" vertical="top"/>
    </xf>
    <xf numFmtId="0" fontId="13" fillId="5" borderId="3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1" fillId="0" borderId="0" xfId="0" applyNumberFormat="1" applyFont="1"/>
    <xf numFmtId="3" fontId="16" fillId="0" borderId="8" xfId="0" applyNumberFormat="1" applyFont="1" applyFill="1" applyBorder="1" applyAlignment="1">
      <alignment wrapText="1"/>
    </xf>
    <xf numFmtId="3" fontId="16" fillId="0" borderId="8" xfId="0" applyNumberFormat="1" applyFont="1" applyFill="1" applyBorder="1" applyAlignment="1">
      <alignment horizontal="left" wrapText="1"/>
    </xf>
    <xf numFmtId="3" fontId="16" fillId="0" borderId="8" xfId="0" applyNumberFormat="1" applyFont="1" applyBorder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vertical="center"/>
    </xf>
    <xf numFmtId="3" fontId="0" fillId="0" borderId="0" xfId="0" applyNumberFormat="1" applyFont="1" applyFill="1"/>
    <xf numFmtId="3" fontId="0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7" fillId="0" borderId="0" xfId="0" applyNumberFormat="1" applyFont="1" applyFill="1"/>
    <xf numFmtId="3" fontId="1" fillId="0" borderId="0" xfId="0" applyNumberFormat="1" applyFont="1" applyFill="1"/>
    <xf numFmtId="3" fontId="10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 wrapText="1"/>
    </xf>
    <xf numFmtId="3" fontId="1" fillId="0" borderId="8" xfId="0" applyNumberFormat="1" applyFont="1" applyBorder="1"/>
    <xf numFmtId="3" fontId="6" fillId="0" borderId="8" xfId="0" applyNumberFormat="1" applyFont="1" applyBorder="1"/>
    <xf numFmtId="3" fontId="5" fillId="0" borderId="8" xfId="0" applyNumberFormat="1" applyFont="1" applyBorder="1"/>
    <xf numFmtId="3" fontId="0" fillId="0" borderId="8" xfId="0" applyNumberFormat="1" applyFont="1" applyBorder="1"/>
    <xf numFmtId="3" fontId="0" fillId="0" borderId="8" xfId="0" applyNumberFormat="1" applyFont="1" applyBorder="1" applyAlignment="1">
      <alignment horizontal="right"/>
    </xf>
    <xf numFmtId="3" fontId="7" fillId="0" borderId="8" xfId="0" applyNumberFormat="1" applyFont="1" applyBorder="1"/>
    <xf numFmtId="3" fontId="0" fillId="0" borderId="0" xfId="0" applyNumberFormat="1" applyFont="1" applyFill="1" applyAlignment="1">
      <alignment horizontal="left" vertical="top"/>
    </xf>
    <xf numFmtId="3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6" borderId="0" xfId="0" applyNumberFormat="1" applyFont="1" applyFill="1" applyAlignment="1"/>
    <xf numFmtId="3" fontId="0" fillId="6" borderId="0" xfId="0" applyNumberFormat="1" applyFont="1" applyFill="1" applyAlignment="1"/>
    <xf numFmtId="3" fontId="0" fillId="6" borderId="0" xfId="0" applyNumberFormat="1" applyFont="1" applyFill="1"/>
    <xf numFmtId="3" fontId="0" fillId="6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Alignment="1">
      <alignment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3" fontId="0" fillId="6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vertical="center"/>
    </xf>
    <xf numFmtId="0" fontId="0" fillId="0" borderId="0" xfId="0" applyFont="1" applyFill="1" applyAlignment="1"/>
    <xf numFmtId="3" fontId="16" fillId="0" borderId="0" xfId="0" applyNumberFormat="1" applyFont="1" applyAlignment="1">
      <alignment horizontal="left"/>
    </xf>
    <xf numFmtId="3" fontId="18" fillId="0" borderId="8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vertical="center"/>
    </xf>
    <xf numFmtId="3" fontId="17" fillId="0" borderId="8" xfId="0" applyNumberFormat="1" applyFont="1" applyBorder="1"/>
    <xf numFmtId="3" fontId="17" fillId="0" borderId="0" xfId="0" applyNumberFormat="1" applyFont="1"/>
    <xf numFmtId="0" fontId="0" fillId="0" borderId="0" xfId="0" applyFont="1" applyAlignment="1"/>
    <xf numFmtId="3" fontId="10" fillId="0" borderId="0" xfId="0" applyNumberFormat="1" applyFont="1" applyAlignment="1">
      <alignment vertical="top" wrapText="1"/>
    </xf>
    <xf numFmtId="164" fontId="13" fillId="5" borderId="3" xfId="0" applyNumberFormat="1" applyFont="1" applyFill="1" applyBorder="1" applyAlignment="1">
      <alignment vertical="top" wrapText="1"/>
    </xf>
    <xf numFmtId="164" fontId="0" fillId="0" borderId="0" xfId="0" applyNumberFormat="1" applyFont="1" applyAlignment="1"/>
    <xf numFmtId="164" fontId="0" fillId="0" borderId="0" xfId="0" applyNumberFormat="1" applyFont="1" applyFill="1" applyBorder="1" applyAlignment="1"/>
    <xf numFmtId="164" fontId="13" fillId="5" borderId="3" xfId="0" applyNumberFormat="1" applyFont="1" applyFill="1" applyBorder="1" applyAlignment="1">
      <alignment vertical="center" wrapText="1"/>
    </xf>
    <xf numFmtId="164" fontId="14" fillId="4" borderId="3" xfId="0" applyNumberFormat="1" applyFont="1" applyFill="1" applyBorder="1" applyAlignment="1">
      <alignment vertical="top" wrapText="1"/>
    </xf>
    <xf numFmtId="3" fontId="10" fillId="0" borderId="0" xfId="0" applyNumberFormat="1" applyFont="1" applyAlignment="1">
      <alignment wrapText="1"/>
    </xf>
    <xf numFmtId="3" fontId="11" fillId="7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7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0" fillId="2" borderId="0" xfId="0" applyFont="1" applyFill="1" applyAlignment="1"/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3" fontId="7" fillId="0" borderId="0" xfId="0" applyNumberFormat="1" applyFont="1" applyAlignment="1"/>
    <xf numFmtId="0" fontId="7" fillId="0" borderId="0" xfId="0" applyFont="1" applyAlignment="1"/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3" fontId="1" fillId="6" borderId="0" xfId="0" applyNumberFormat="1" applyFont="1" applyFill="1" applyAlignment="1">
      <alignment vertical="center"/>
    </xf>
    <xf numFmtId="3" fontId="0" fillId="6" borderId="0" xfId="0" applyNumberFormat="1" applyFont="1" applyFill="1" applyAlignment="1">
      <alignment vertical="center"/>
    </xf>
    <xf numFmtId="3" fontId="7" fillId="0" borderId="0" xfId="0" applyNumberFormat="1" applyFont="1" applyFill="1" applyAlignment="1"/>
    <xf numFmtId="3" fontId="0" fillId="0" borderId="0" xfId="0" applyNumberFormat="1" applyFont="1" applyFill="1" applyAlignment="1"/>
    <xf numFmtId="3" fontId="7" fillId="0" borderId="0" xfId="0" applyNumberFormat="1" applyFont="1" applyAlignment="1">
      <alignment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/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/>
    <xf numFmtId="3" fontId="16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/>
    <xf numFmtId="0" fontId="0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3F836"/>
      <color rgb="FFECC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1"/>
  <sheetViews>
    <sheetView topLeftCell="A61" zoomScale="90" zoomScaleNormal="90" workbookViewId="0">
      <selection activeCell="L51" sqref="L51"/>
    </sheetView>
  </sheetViews>
  <sheetFormatPr defaultColWidth="9.109375" defaultRowHeight="14.4" x14ac:dyDescent="0.3"/>
  <cols>
    <col min="1" max="1" width="4.5546875" style="2" customWidth="1"/>
    <col min="2" max="2" width="5.33203125" style="2" customWidth="1"/>
    <col min="3" max="3" width="41.5546875" style="2" customWidth="1"/>
    <col min="4" max="4" width="12.44140625" style="2" customWidth="1"/>
    <col min="5" max="5" width="12.109375" style="2" customWidth="1"/>
    <col min="6" max="6" width="16.44140625" style="15" customWidth="1"/>
    <col min="7" max="8" width="5.33203125" style="15" customWidth="1"/>
    <col min="9" max="9" width="50.6640625" style="2" customWidth="1"/>
    <col min="10" max="10" width="12.33203125" style="2" customWidth="1"/>
    <col min="11" max="11" width="12.88671875" style="2" customWidth="1"/>
    <col min="12" max="12" width="11.5546875" style="2" customWidth="1"/>
    <col min="13" max="16384" width="9.109375" style="2"/>
  </cols>
  <sheetData>
    <row r="2" spans="1:11" ht="25.5" customHeight="1" x14ac:dyDescent="0.35">
      <c r="B2" s="119" t="s">
        <v>1</v>
      </c>
      <c r="C2" s="120"/>
      <c r="D2" s="120"/>
      <c r="E2" s="120"/>
      <c r="F2" s="120"/>
      <c r="G2" s="119" t="s">
        <v>1</v>
      </c>
      <c r="H2" s="120"/>
      <c r="I2" s="120"/>
      <c r="J2" s="120"/>
      <c r="K2" s="120"/>
    </row>
    <row r="3" spans="1:11" ht="13.5" customHeight="1" x14ac:dyDescent="0.3"/>
    <row r="4" spans="1:11" ht="15.6" x14ac:dyDescent="0.3">
      <c r="B4" s="1" t="s">
        <v>2</v>
      </c>
      <c r="D4" s="3">
        <v>732109</v>
      </c>
    </row>
    <row r="5" spans="1:11" ht="6" customHeight="1" x14ac:dyDescent="0.3">
      <c r="B5" s="1"/>
      <c r="D5" s="1"/>
    </row>
    <row r="6" spans="1:11" ht="15.6" x14ac:dyDescent="0.3">
      <c r="A6" s="128" t="s">
        <v>36</v>
      </c>
      <c r="B6" s="125"/>
      <c r="C6" s="125"/>
      <c r="D6" s="5"/>
      <c r="E6" s="5"/>
      <c r="F6" s="29"/>
      <c r="G6" s="129" t="s">
        <v>37</v>
      </c>
      <c r="H6" s="129"/>
      <c r="I6" s="125"/>
      <c r="J6" s="5"/>
      <c r="K6" s="5"/>
    </row>
    <row r="7" spans="1:11" s="27" customFormat="1" ht="34.5" customHeight="1" x14ac:dyDescent="0.3">
      <c r="B7" s="126" t="s">
        <v>35</v>
      </c>
      <c r="C7" s="127"/>
      <c r="D7" s="26">
        <f>SUM(D8+D13+D19)</f>
        <v>2849319</v>
      </c>
      <c r="F7" s="26"/>
      <c r="G7" s="30"/>
      <c r="H7" s="126" t="s">
        <v>25</v>
      </c>
      <c r="I7" s="130"/>
      <c r="J7" s="26">
        <f>SUM(J9+J14)</f>
        <v>253542</v>
      </c>
    </row>
    <row r="8" spans="1:11" s="27" customFormat="1" ht="22.5" customHeight="1" x14ac:dyDescent="0.3">
      <c r="C8" s="22" t="s">
        <v>34</v>
      </c>
      <c r="D8" s="23">
        <f>SUM(E9:E10)</f>
        <v>2069890</v>
      </c>
      <c r="E8" s="21"/>
      <c r="F8" s="26"/>
      <c r="G8" s="30"/>
      <c r="H8" s="26"/>
      <c r="I8" s="118" t="s">
        <v>4</v>
      </c>
      <c r="J8" s="24"/>
      <c r="K8" s="21"/>
    </row>
    <row r="9" spans="1:11" ht="12.75" customHeight="1" x14ac:dyDescent="0.3">
      <c r="C9" s="2" t="s">
        <v>32</v>
      </c>
      <c r="E9" s="2">
        <v>1887890</v>
      </c>
      <c r="I9" s="134"/>
      <c r="J9" s="5">
        <f>SUM(K10:K12)</f>
        <v>110460</v>
      </c>
      <c r="K9" s="5"/>
    </row>
    <row r="10" spans="1:11" x14ac:dyDescent="0.3">
      <c r="C10" s="2" t="s">
        <v>33</v>
      </c>
      <c r="E10" s="2">
        <v>182000</v>
      </c>
      <c r="I10" s="2" t="s">
        <v>7</v>
      </c>
      <c r="K10" s="2">
        <v>76324</v>
      </c>
    </row>
    <row r="11" spans="1:11" ht="14.25" customHeight="1" x14ac:dyDescent="0.3">
      <c r="I11" s="2" t="s">
        <v>40</v>
      </c>
      <c r="K11" s="2">
        <v>10882</v>
      </c>
    </row>
    <row r="12" spans="1:11" ht="14.25" customHeight="1" x14ac:dyDescent="0.3">
      <c r="C12" s="123" t="s">
        <v>29</v>
      </c>
      <c r="D12" s="5"/>
      <c r="E12" s="5"/>
      <c r="I12" s="6" t="s">
        <v>41</v>
      </c>
      <c r="J12" s="6"/>
      <c r="K12" s="6">
        <f>37346-K34</f>
        <v>23254</v>
      </c>
    </row>
    <row r="13" spans="1:11" ht="15.75" customHeight="1" x14ac:dyDescent="0.3">
      <c r="C13" s="124"/>
      <c r="D13" s="5">
        <f>SUM(E14:E17)</f>
        <v>751657</v>
      </c>
      <c r="E13" s="5"/>
    </row>
    <row r="14" spans="1:11" ht="14.25" customHeight="1" x14ac:dyDescent="0.3">
      <c r="C14" s="19" t="s">
        <v>26</v>
      </c>
      <c r="E14" s="2">
        <v>414907</v>
      </c>
      <c r="I14" s="118" t="s">
        <v>23</v>
      </c>
      <c r="J14" s="5">
        <f>SUM(K16:K19)</f>
        <v>143082</v>
      </c>
      <c r="K14" s="5"/>
    </row>
    <row r="15" spans="1:11" ht="14.25" customHeight="1" x14ac:dyDescent="0.3">
      <c r="C15" s="2" t="s">
        <v>27</v>
      </c>
      <c r="E15" s="2">
        <v>46650</v>
      </c>
      <c r="I15" s="125"/>
      <c r="J15" s="5"/>
      <c r="K15" s="5"/>
    </row>
    <row r="16" spans="1:11" ht="28.5" customHeight="1" x14ac:dyDescent="0.3">
      <c r="C16" s="2" t="s">
        <v>30</v>
      </c>
      <c r="E16" s="2">
        <v>66000</v>
      </c>
      <c r="I16" s="2" t="s">
        <v>92</v>
      </c>
      <c r="K16" s="6">
        <v>28450</v>
      </c>
    </row>
    <row r="17" spans="2:11" ht="28.8" x14ac:dyDescent="0.3">
      <c r="B17" s="1"/>
      <c r="C17" s="2" t="s">
        <v>28</v>
      </c>
      <c r="E17" s="2">
        <v>224100</v>
      </c>
      <c r="I17" s="58" t="s">
        <v>60</v>
      </c>
      <c r="K17" s="6">
        <v>100200</v>
      </c>
    </row>
    <row r="18" spans="2:11" ht="14.25" customHeight="1" x14ac:dyDescent="0.3">
      <c r="B18" s="1"/>
      <c r="C18" s="118" t="s">
        <v>31</v>
      </c>
      <c r="D18" s="5"/>
      <c r="E18" s="5"/>
      <c r="I18" s="2" t="s">
        <v>39</v>
      </c>
      <c r="K18" s="6">
        <v>5400</v>
      </c>
    </row>
    <row r="19" spans="2:11" x14ac:dyDescent="0.3">
      <c r="B19" s="1"/>
      <c r="C19" s="118"/>
      <c r="D19" s="5">
        <f>SUM(E20:E22)</f>
        <v>27772</v>
      </c>
      <c r="E19" s="5"/>
      <c r="I19" s="6" t="s">
        <v>24</v>
      </c>
      <c r="J19" s="6"/>
      <c r="K19" s="6">
        <v>9032</v>
      </c>
    </row>
    <row r="20" spans="2:11" s="16" customFormat="1" ht="28.5" customHeight="1" x14ac:dyDescent="0.3">
      <c r="B20" s="12"/>
      <c r="C20" s="20" t="s">
        <v>38</v>
      </c>
      <c r="D20" s="2"/>
      <c r="E20" s="2">
        <v>20000</v>
      </c>
      <c r="F20" s="31"/>
      <c r="G20" s="31"/>
      <c r="H20" s="126" t="s">
        <v>6</v>
      </c>
      <c r="I20" s="125"/>
      <c r="J20" s="13">
        <f>SUM(J21+J24+J28+J31+J35+J43)</f>
        <v>2273909</v>
      </c>
      <c r="K20" s="14"/>
    </row>
    <row r="21" spans="2:11" ht="27.75" customHeight="1" x14ac:dyDescent="0.3">
      <c r="B21" s="1"/>
      <c r="C21" s="18" t="s">
        <v>57</v>
      </c>
      <c r="E21" s="2">
        <v>7772</v>
      </c>
      <c r="I21" s="10" t="s">
        <v>11</v>
      </c>
      <c r="J21" s="11">
        <f>SUM(K22:K23)</f>
        <v>366675</v>
      </c>
      <c r="K21" s="5"/>
    </row>
    <row r="22" spans="2:11" x14ac:dyDescent="0.3">
      <c r="B22" s="1"/>
      <c r="I22" s="17" t="s">
        <v>10</v>
      </c>
      <c r="J22" s="17"/>
      <c r="K22" s="32">
        <v>262300</v>
      </c>
    </row>
    <row r="23" spans="2:11" x14ac:dyDescent="0.3">
      <c r="B23" s="1"/>
      <c r="C23" s="18"/>
      <c r="I23" s="17" t="s">
        <v>12</v>
      </c>
      <c r="J23" s="17"/>
      <c r="K23" s="32">
        <v>104375</v>
      </c>
    </row>
    <row r="24" spans="2:11" ht="26.25" customHeight="1" x14ac:dyDescent="0.3">
      <c r="B24" s="1"/>
      <c r="I24" s="10" t="s">
        <v>8</v>
      </c>
      <c r="J24" s="5">
        <f>SUM(K25:K27)</f>
        <v>632930</v>
      </c>
      <c r="K24" s="5"/>
    </row>
    <row r="25" spans="2:11" ht="16.2" x14ac:dyDescent="0.3">
      <c r="B25" s="8" t="s">
        <v>0</v>
      </c>
      <c r="C25" s="5"/>
      <c r="D25" s="8">
        <f>D7</f>
        <v>2849319</v>
      </c>
      <c r="E25" s="5"/>
      <c r="F25" s="35"/>
      <c r="I25" s="2" t="s">
        <v>56</v>
      </c>
      <c r="K25" s="6">
        <v>204910</v>
      </c>
    </row>
    <row r="26" spans="2:11" ht="52.2" customHeight="1" x14ac:dyDescent="0.3">
      <c r="B26" s="1"/>
      <c r="I26" s="115" t="s">
        <v>93</v>
      </c>
      <c r="K26" s="116">
        <v>428020</v>
      </c>
    </row>
    <row r="27" spans="2:11" x14ac:dyDescent="0.3">
      <c r="K27" s="6"/>
    </row>
    <row r="28" spans="2:11" ht="29.25" customHeight="1" x14ac:dyDescent="0.3">
      <c r="I28" s="33" t="s">
        <v>9</v>
      </c>
      <c r="J28" s="9">
        <f>SUM(K29:K30)</f>
        <v>467707</v>
      </c>
      <c r="K28" s="5"/>
    </row>
    <row r="29" spans="2:11" ht="14.25" customHeight="1" x14ac:dyDescent="0.3">
      <c r="I29" s="2" t="s">
        <v>59</v>
      </c>
      <c r="J29" s="34"/>
      <c r="K29" s="2">
        <v>406905</v>
      </c>
    </row>
    <row r="30" spans="2:11" x14ac:dyDescent="0.3">
      <c r="I30" s="34" t="s">
        <v>13</v>
      </c>
      <c r="J30" s="34"/>
      <c r="K30" s="2">
        <v>60802</v>
      </c>
    </row>
    <row r="31" spans="2:11" ht="32.25" customHeight="1" x14ac:dyDescent="0.3">
      <c r="I31" s="33" t="s">
        <v>14</v>
      </c>
      <c r="J31" s="117">
        <f>SUM(K32:K34)</f>
        <v>66092</v>
      </c>
      <c r="K31" s="5"/>
    </row>
    <row r="32" spans="2:11" x14ac:dyDescent="0.3">
      <c r="I32" s="34" t="s">
        <v>15</v>
      </c>
      <c r="J32" s="34"/>
      <c r="K32" s="6">
        <v>45240</v>
      </c>
    </row>
    <row r="33" spans="7:12" x14ac:dyDescent="0.3">
      <c r="I33" s="34" t="s">
        <v>16</v>
      </c>
      <c r="J33" s="34"/>
      <c r="K33" s="2">
        <v>6760</v>
      </c>
    </row>
    <row r="34" spans="7:12" x14ac:dyDescent="0.3">
      <c r="I34" s="34" t="s">
        <v>17</v>
      </c>
      <c r="J34" s="34"/>
      <c r="K34" s="2">
        <f>2652+11440</f>
        <v>14092</v>
      </c>
    </row>
    <row r="35" spans="7:12" ht="30" customHeight="1" x14ac:dyDescent="0.3">
      <c r="I35" s="10" t="s">
        <v>64</v>
      </c>
      <c r="J35" s="9">
        <f>SUM(J36+J42)</f>
        <v>712733</v>
      </c>
      <c r="K35" s="5"/>
    </row>
    <row r="36" spans="7:12" ht="16.2" x14ac:dyDescent="0.3">
      <c r="I36" s="2" t="s">
        <v>85</v>
      </c>
      <c r="J36" s="37">
        <f>SUM(K37:K41)</f>
        <v>681167</v>
      </c>
    </row>
    <row r="37" spans="7:12" x14ac:dyDescent="0.3">
      <c r="I37" s="2" t="s">
        <v>62</v>
      </c>
      <c r="J37" s="4"/>
      <c r="K37" s="2">
        <v>362586</v>
      </c>
    </row>
    <row r="38" spans="7:12" x14ac:dyDescent="0.3">
      <c r="I38" s="34" t="s">
        <v>18</v>
      </c>
      <c r="J38" s="4"/>
      <c r="K38" s="2">
        <v>38400</v>
      </c>
    </row>
    <row r="39" spans="7:12" x14ac:dyDescent="0.3">
      <c r="I39" s="34" t="s">
        <v>19</v>
      </c>
      <c r="J39" s="4"/>
      <c r="K39" s="2">
        <v>34980</v>
      </c>
    </row>
    <row r="40" spans="7:12" x14ac:dyDescent="0.3">
      <c r="I40" s="34" t="s">
        <v>20</v>
      </c>
      <c r="J40" s="4"/>
      <c r="K40" s="2">
        <v>217369</v>
      </c>
    </row>
    <row r="41" spans="7:12" x14ac:dyDescent="0.3">
      <c r="I41" s="34" t="s">
        <v>21</v>
      </c>
      <c r="J41" s="4"/>
      <c r="K41" s="2">
        <v>27832</v>
      </c>
    </row>
    <row r="42" spans="7:12" ht="16.2" x14ac:dyDescent="0.3">
      <c r="I42" s="17" t="s">
        <v>86</v>
      </c>
      <c r="J42" s="17">
        <f>K42</f>
        <v>31566</v>
      </c>
      <c r="K42" s="2">
        <v>31566</v>
      </c>
    </row>
    <row r="43" spans="7:12" ht="30" customHeight="1" x14ac:dyDescent="0.3">
      <c r="I43" s="33" t="s">
        <v>22</v>
      </c>
      <c r="J43" s="9">
        <f>SUM(K44:K45)</f>
        <v>27772</v>
      </c>
      <c r="K43" s="5"/>
    </row>
    <row r="44" spans="7:12" ht="27" customHeight="1" x14ac:dyDescent="0.3">
      <c r="I44" s="58" t="s">
        <v>58</v>
      </c>
      <c r="K44" s="2">
        <v>7772</v>
      </c>
    </row>
    <row r="45" spans="7:12" ht="15.75" customHeight="1" x14ac:dyDescent="0.3">
      <c r="I45" s="17" t="s">
        <v>5</v>
      </c>
      <c r="J45" s="17"/>
      <c r="K45" s="2">
        <v>20000</v>
      </c>
    </row>
    <row r="47" spans="7:12" x14ac:dyDescent="0.3">
      <c r="I47" s="2" t="s">
        <v>88</v>
      </c>
      <c r="J47" s="7"/>
      <c r="K47" s="2">
        <v>318</v>
      </c>
    </row>
    <row r="48" spans="7:12" ht="15.6" x14ac:dyDescent="0.3">
      <c r="G48" s="35"/>
      <c r="H48" s="129" t="s">
        <v>0</v>
      </c>
      <c r="I48" s="125"/>
      <c r="J48" s="25">
        <f>SUM(J7+J20)+K47</f>
        <v>2527769</v>
      </c>
      <c r="K48" s="5"/>
      <c r="L48" s="6"/>
    </row>
    <row r="50" spans="2:14" ht="16.5" customHeight="1" x14ac:dyDescent="0.3">
      <c r="G50" s="121" t="s">
        <v>3</v>
      </c>
      <c r="H50" s="122"/>
      <c r="I50" s="122"/>
      <c r="J50" s="7">
        <f>D4+D25-J48</f>
        <v>1053659</v>
      </c>
    </row>
    <row r="51" spans="2:14" ht="16.5" customHeight="1" x14ac:dyDescent="0.3"/>
    <row r="52" spans="2:14" x14ac:dyDescent="0.3">
      <c r="D52" s="36"/>
    </row>
    <row r="53" spans="2:14" ht="15.6" x14ac:dyDescent="0.3">
      <c r="B53" s="1"/>
      <c r="C53" s="4"/>
      <c r="J53" s="57"/>
      <c r="K53" s="57"/>
      <c r="L53" s="57"/>
      <c r="M53" s="57"/>
      <c r="N53" s="57"/>
    </row>
    <row r="54" spans="2:14" x14ac:dyDescent="0.3">
      <c r="C54" s="4"/>
      <c r="D54" s="36"/>
    </row>
    <row r="55" spans="2:14" x14ac:dyDescent="0.3">
      <c r="B55" s="1"/>
      <c r="C55" s="4"/>
    </row>
    <row r="56" spans="2:14" x14ac:dyDescent="0.3">
      <c r="B56" s="1"/>
    </row>
    <row r="57" spans="2:14" x14ac:dyDescent="0.3">
      <c r="H57" s="38"/>
    </row>
    <row r="58" spans="2:14" ht="15" customHeight="1" x14ac:dyDescent="0.3">
      <c r="H58" s="2"/>
    </row>
    <row r="59" spans="2:14" ht="15.6" x14ac:dyDescent="0.3">
      <c r="C59" s="57" t="s">
        <v>42</v>
      </c>
      <c r="D59" s="57"/>
      <c r="E59" s="57"/>
      <c r="F59" s="57"/>
      <c r="G59" s="57"/>
      <c r="H59" s="57"/>
    </row>
    <row r="60" spans="2:14" ht="30" customHeight="1" x14ac:dyDescent="0.3">
      <c r="C60" s="57" t="s">
        <v>43</v>
      </c>
      <c r="D60" s="41"/>
      <c r="E60" s="41"/>
      <c r="F60" s="41"/>
      <c r="G60" s="41"/>
      <c r="H60" s="41"/>
    </row>
    <row r="61" spans="2:14" x14ac:dyDescent="0.3">
      <c r="C61" s="28" t="s">
        <v>44</v>
      </c>
      <c r="D61" s="131" t="s">
        <v>45</v>
      </c>
      <c r="E61" s="131"/>
      <c r="F61" s="131"/>
      <c r="G61" s="131"/>
      <c r="H61" s="131"/>
    </row>
    <row r="62" spans="2:14" x14ac:dyDescent="0.3">
      <c r="C62" s="42" t="s">
        <v>46</v>
      </c>
      <c r="D62" s="132" t="s">
        <v>47</v>
      </c>
      <c r="E62" s="132" t="s">
        <v>48</v>
      </c>
      <c r="F62" s="132" t="s">
        <v>49</v>
      </c>
      <c r="G62" s="2"/>
      <c r="H62" s="2"/>
    </row>
    <row r="63" spans="2:14" x14ac:dyDescent="0.3">
      <c r="C63" s="42" t="s">
        <v>50</v>
      </c>
      <c r="D63" s="133"/>
      <c r="E63" s="133"/>
      <c r="F63" s="133"/>
      <c r="G63" s="2"/>
      <c r="H63" s="2"/>
    </row>
    <row r="64" spans="2:14" ht="28.8" x14ac:dyDescent="0.3">
      <c r="C64" s="43" t="s">
        <v>51</v>
      </c>
      <c r="D64" s="44" t="s">
        <v>52</v>
      </c>
      <c r="E64" s="45">
        <f>D4</f>
        <v>732109</v>
      </c>
      <c r="F64" s="46"/>
      <c r="G64" s="2"/>
      <c r="H64" s="2"/>
    </row>
    <row r="65" spans="3:8" ht="28.8" x14ac:dyDescent="0.3">
      <c r="C65" s="47" t="s">
        <v>53</v>
      </c>
      <c r="D65" s="48" t="s">
        <v>52</v>
      </c>
      <c r="E65" s="49">
        <f>D4</f>
        <v>732109</v>
      </c>
      <c r="F65" s="50"/>
      <c r="G65" s="2"/>
      <c r="H65" s="2"/>
    </row>
    <row r="66" spans="3:8" x14ac:dyDescent="0.3">
      <c r="C66" s="51"/>
      <c r="D66" s="39">
        <v>26</v>
      </c>
      <c r="E66" s="109"/>
      <c r="F66" s="109">
        <f>K19</f>
        <v>9032</v>
      </c>
      <c r="G66" s="2"/>
      <c r="H66" s="2"/>
    </row>
    <row r="67" spans="3:8" x14ac:dyDescent="0.3">
      <c r="C67" s="51"/>
      <c r="D67" s="39">
        <v>60</v>
      </c>
      <c r="E67" s="109">
        <f>E21</f>
        <v>7772</v>
      </c>
      <c r="F67" s="109">
        <f>SUM(K16+K17+K18+J24+K32+J21+J36+K44)+K47</f>
        <v>1868152</v>
      </c>
      <c r="G67" s="2"/>
      <c r="H67" s="2"/>
    </row>
    <row r="68" spans="3:8" x14ac:dyDescent="0.3">
      <c r="C68" s="51"/>
      <c r="D68" s="39">
        <v>68</v>
      </c>
      <c r="E68" s="109"/>
      <c r="F68" s="109">
        <f>SUM(K11+K33+K30)</f>
        <v>78444</v>
      </c>
      <c r="G68" s="2"/>
      <c r="H68" s="2"/>
    </row>
    <row r="69" spans="3:8" ht="12.75" customHeight="1" x14ac:dyDescent="0.3">
      <c r="C69" s="51"/>
      <c r="D69" s="40">
        <v>69</v>
      </c>
      <c r="E69" s="109"/>
      <c r="F69" s="109">
        <f>SUM(K12+K34)</f>
        <v>37346</v>
      </c>
      <c r="G69" s="2"/>
      <c r="H69" s="2"/>
    </row>
    <row r="70" spans="3:8" x14ac:dyDescent="0.3">
      <c r="C70" s="51"/>
      <c r="D70" s="39">
        <v>70</v>
      </c>
      <c r="E70" s="110"/>
      <c r="F70" s="109">
        <f>SUM(K10)</f>
        <v>76324</v>
      </c>
      <c r="G70" s="2"/>
      <c r="H70" s="2"/>
    </row>
    <row r="71" spans="3:8" x14ac:dyDescent="0.3">
      <c r="C71" s="51"/>
      <c r="D71" s="39">
        <v>71</v>
      </c>
      <c r="E71" s="110"/>
      <c r="F71" s="109">
        <f>K42</f>
        <v>31566</v>
      </c>
      <c r="G71" s="2"/>
      <c r="H71" s="2"/>
    </row>
    <row r="72" spans="3:8" x14ac:dyDescent="0.3">
      <c r="C72" s="51"/>
      <c r="D72" s="39">
        <v>76</v>
      </c>
      <c r="E72" s="109">
        <f>SUM(D8+E20)</f>
        <v>2089890</v>
      </c>
      <c r="F72" s="109">
        <f>K29+K45</f>
        <v>426905</v>
      </c>
      <c r="G72" s="2"/>
      <c r="H72" s="2"/>
    </row>
    <row r="73" spans="3:8" x14ac:dyDescent="0.3">
      <c r="C73" s="51"/>
      <c r="D73" s="52">
        <v>86</v>
      </c>
      <c r="E73" s="109">
        <f>SUM(D13)</f>
        <v>751657</v>
      </c>
      <c r="F73" s="109"/>
      <c r="G73" s="2"/>
      <c r="H73" s="2"/>
    </row>
    <row r="74" spans="3:8" x14ac:dyDescent="0.3">
      <c r="C74" s="53"/>
      <c r="D74" s="54" t="s">
        <v>54</v>
      </c>
      <c r="E74" s="111">
        <f>SUM(E66:E73)</f>
        <v>2849319</v>
      </c>
      <c r="F74" s="111">
        <f>SUM(F66:F73)</f>
        <v>2527769</v>
      </c>
      <c r="G74" s="2"/>
      <c r="H74" s="2"/>
    </row>
    <row r="75" spans="3:8" ht="28.8" x14ac:dyDescent="0.3">
      <c r="C75" s="53"/>
      <c r="D75" s="54" t="s">
        <v>55</v>
      </c>
      <c r="E75" s="108">
        <f>E64+E74-F74</f>
        <v>1053659</v>
      </c>
      <c r="F75" s="108"/>
      <c r="G75" s="2"/>
      <c r="H75" s="2"/>
    </row>
    <row r="76" spans="3:8" x14ac:dyDescent="0.3">
      <c r="C76" s="55"/>
      <c r="D76" s="56" t="s">
        <v>54</v>
      </c>
      <c r="E76" s="112">
        <f>E74</f>
        <v>2849319</v>
      </c>
      <c r="F76" s="112">
        <f>F74</f>
        <v>2527769</v>
      </c>
      <c r="G76" s="2"/>
      <c r="H76" s="2"/>
    </row>
    <row r="77" spans="3:8" ht="28.8" x14ac:dyDescent="0.3">
      <c r="C77" s="55"/>
      <c r="D77" s="56" t="s">
        <v>55</v>
      </c>
      <c r="E77" s="112">
        <f>E75</f>
        <v>1053659</v>
      </c>
      <c r="F77" s="112"/>
      <c r="G77" s="2"/>
      <c r="H77" s="2"/>
    </row>
    <row r="78" spans="3:8" ht="15" customHeight="1" x14ac:dyDescent="0.3">
      <c r="E78" s="106"/>
      <c r="F78" s="106"/>
      <c r="G78" s="2"/>
      <c r="H78" s="2"/>
    </row>
    <row r="79" spans="3:8" x14ac:dyDescent="0.3">
      <c r="E79" s="106"/>
      <c r="F79" s="106"/>
      <c r="G79" s="2"/>
      <c r="H79" s="2"/>
    </row>
    <row r="80" spans="3:8" x14ac:dyDescent="0.3">
      <c r="F80" s="2"/>
      <c r="G80" s="2"/>
      <c r="H80" s="2"/>
    </row>
    <row r="81" spans="6:8" x14ac:dyDescent="0.3">
      <c r="F81" s="2"/>
      <c r="G81" s="2"/>
      <c r="H81" s="2"/>
    </row>
    <row r="82" spans="6:8" x14ac:dyDescent="0.3">
      <c r="F82" s="2"/>
      <c r="G82" s="2"/>
      <c r="H82" s="2"/>
    </row>
    <row r="83" spans="6:8" x14ac:dyDescent="0.3">
      <c r="F83" s="2"/>
      <c r="G83" s="2"/>
      <c r="H83" s="2"/>
    </row>
    <row r="84" spans="6:8" x14ac:dyDescent="0.3">
      <c r="F84" s="2"/>
      <c r="G84" s="2"/>
      <c r="H84" s="2"/>
    </row>
    <row r="85" spans="6:8" x14ac:dyDescent="0.3">
      <c r="F85" s="2"/>
      <c r="G85" s="2"/>
      <c r="H85" s="2"/>
    </row>
    <row r="86" spans="6:8" x14ac:dyDescent="0.3">
      <c r="F86" s="2"/>
      <c r="G86" s="2"/>
      <c r="H86" s="2"/>
    </row>
    <row r="87" spans="6:8" x14ac:dyDescent="0.3">
      <c r="F87" s="2"/>
      <c r="G87" s="2"/>
      <c r="H87" s="2"/>
    </row>
    <row r="88" spans="6:8" x14ac:dyDescent="0.3">
      <c r="F88" s="2"/>
      <c r="G88" s="2"/>
      <c r="H88" s="2"/>
    </row>
    <row r="89" spans="6:8" x14ac:dyDescent="0.3">
      <c r="F89" s="2"/>
      <c r="G89" s="2"/>
      <c r="H89" s="2"/>
    </row>
    <row r="90" spans="6:8" x14ac:dyDescent="0.3">
      <c r="F90" s="2"/>
      <c r="G90" s="2"/>
      <c r="H90" s="2"/>
    </row>
    <row r="91" spans="6:8" x14ac:dyDescent="0.3">
      <c r="F91" s="2"/>
      <c r="G91" s="2"/>
      <c r="H91" s="2"/>
    </row>
  </sheetData>
  <mergeCells count="17">
    <mergeCell ref="D61:H61"/>
    <mergeCell ref="D62:D63"/>
    <mergeCell ref="E62:E63"/>
    <mergeCell ref="F62:F63"/>
    <mergeCell ref="I8:I9"/>
    <mergeCell ref="H48:I48"/>
    <mergeCell ref="H20:I20"/>
    <mergeCell ref="C18:C19"/>
    <mergeCell ref="B2:F2"/>
    <mergeCell ref="G2:K2"/>
    <mergeCell ref="G50:I50"/>
    <mergeCell ref="C12:C13"/>
    <mergeCell ref="I14:I15"/>
    <mergeCell ref="B7:C7"/>
    <mergeCell ref="A6:C6"/>
    <mergeCell ref="G6:I6"/>
    <mergeCell ref="H7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34" zoomScaleNormal="100" workbookViewId="0">
      <selection activeCell="B44" sqref="B44:C44"/>
    </sheetView>
  </sheetViews>
  <sheetFormatPr defaultColWidth="9.109375" defaultRowHeight="14.4" x14ac:dyDescent="0.3"/>
  <cols>
    <col min="1" max="1" width="3.33203125" style="63" customWidth="1"/>
    <col min="2" max="2" width="25" style="63" customWidth="1"/>
    <col min="3" max="3" width="13.109375" style="63" customWidth="1"/>
    <col min="4" max="4" width="11.44140625" style="63" customWidth="1"/>
    <col min="5" max="5" width="11.88671875" style="63" customWidth="1"/>
    <col min="6" max="6" width="11.88671875" style="64" customWidth="1"/>
    <col min="7" max="7" width="12.33203125" style="64" customWidth="1"/>
    <col min="8" max="8" width="50.6640625" style="63" customWidth="1"/>
    <col min="9" max="9" width="12.33203125" style="63" customWidth="1"/>
    <col min="10" max="10" width="12.88671875" style="63" customWidth="1"/>
    <col min="11" max="11" width="17" style="63" customWidth="1"/>
    <col min="12" max="13" width="9.109375" style="63"/>
    <col min="14" max="14" width="29.33203125" style="63" customWidth="1"/>
    <col min="15" max="15" width="12" style="63" customWidth="1"/>
    <col min="16" max="16384" width="9.109375" style="63"/>
  </cols>
  <sheetData>
    <row r="1" spans="1:8" ht="25.5" customHeight="1" x14ac:dyDescent="0.35">
      <c r="A1" s="153" t="s">
        <v>1</v>
      </c>
      <c r="B1" s="154"/>
      <c r="C1" s="154"/>
      <c r="D1" s="154"/>
      <c r="E1" s="154"/>
      <c r="F1" s="154"/>
      <c r="G1" s="152"/>
    </row>
    <row r="2" spans="1:8" ht="10.5" customHeight="1" x14ac:dyDescent="0.3">
      <c r="F2" s="63"/>
      <c r="G2" s="63"/>
    </row>
    <row r="3" spans="1:8" x14ac:dyDescent="0.3">
      <c r="A3" s="59" t="s">
        <v>67</v>
      </c>
      <c r="D3" s="59">
        <v>732109</v>
      </c>
      <c r="F3" s="63"/>
      <c r="G3" s="63"/>
    </row>
    <row r="4" spans="1:8" ht="6" customHeight="1" x14ac:dyDescent="0.3">
      <c r="A4" s="59"/>
      <c r="D4" s="59"/>
      <c r="F4" s="63"/>
      <c r="G4" s="63"/>
    </row>
    <row r="5" spans="1:8" s="69" customFormat="1" ht="23.25" customHeight="1" x14ac:dyDescent="0.3">
      <c r="A5" s="102"/>
      <c r="B5" s="103"/>
      <c r="C5" s="60" t="s">
        <v>68</v>
      </c>
      <c r="D5" s="155" t="s">
        <v>69</v>
      </c>
      <c r="E5" s="156"/>
      <c r="F5" s="156"/>
      <c r="G5" s="61" t="s">
        <v>70</v>
      </c>
    </row>
    <row r="6" spans="1:8" s="105" customFormat="1" ht="10.5" customHeight="1" x14ac:dyDescent="0.25">
      <c r="A6" s="104"/>
      <c r="B6" s="104"/>
      <c r="C6" s="104"/>
      <c r="D6" s="157" t="s">
        <v>71</v>
      </c>
      <c r="E6" s="157"/>
      <c r="F6" s="62" t="s">
        <v>72</v>
      </c>
      <c r="G6" s="104"/>
    </row>
    <row r="7" spans="1:8" x14ac:dyDescent="0.3">
      <c r="A7" s="79"/>
      <c r="B7" s="79" t="s">
        <v>78</v>
      </c>
      <c r="C7" s="79"/>
      <c r="D7" s="76">
        <f>SUM(E8:E9)</f>
        <v>2069890</v>
      </c>
      <c r="E7" s="79"/>
      <c r="F7" s="78"/>
      <c r="G7" s="80"/>
      <c r="H7" s="65"/>
    </row>
    <row r="8" spans="1:8" x14ac:dyDescent="0.3">
      <c r="A8" s="79"/>
      <c r="B8" s="81" t="s">
        <v>74</v>
      </c>
      <c r="C8" s="79">
        <v>726534</v>
      </c>
      <c r="D8" s="76"/>
      <c r="E8" s="77">
        <f>F19</f>
        <v>1887890</v>
      </c>
      <c r="F8" s="77">
        <f>E51-F9-F10-F11</f>
        <v>1588747</v>
      </c>
      <c r="G8" s="79">
        <f>C8+E8-F8</f>
        <v>1025677</v>
      </c>
    </row>
    <row r="9" spans="1:8" x14ac:dyDescent="0.3">
      <c r="A9" s="79"/>
      <c r="B9" s="81" t="s">
        <v>75</v>
      </c>
      <c r="C9" s="79"/>
      <c r="D9" s="76"/>
      <c r="E9" s="77">
        <f>F20</f>
        <v>182000</v>
      </c>
      <c r="F9" s="77">
        <v>182000</v>
      </c>
      <c r="G9" s="79"/>
    </row>
    <row r="10" spans="1:8" x14ac:dyDescent="0.3">
      <c r="A10" s="79"/>
      <c r="B10" s="76" t="s">
        <v>66</v>
      </c>
      <c r="C10" s="79">
        <v>5725</v>
      </c>
      <c r="D10" s="76">
        <f>E10</f>
        <v>751657</v>
      </c>
      <c r="E10" s="77">
        <f>F21</f>
        <v>751657</v>
      </c>
      <c r="F10" s="77">
        <f>C10+E10</f>
        <v>757382</v>
      </c>
      <c r="G10" s="79"/>
    </row>
    <row r="11" spans="1:8" x14ac:dyDescent="0.3">
      <c r="A11" s="79"/>
      <c r="B11" s="76" t="s">
        <v>73</v>
      </c>
      <c r="C11" s="79"/>
      <c r="D11" s="76">
        <f>E11</f>
        <v>27772</v>
      </c>
      <c r="E11" s="77">
        <f>F22</f>
        <v>27772</v>
      </c>
      <c r="F11" s="77">
        <f>E11</f>
        <v>27772</v>
      </c>
      <c r="G11" s="79"/>
    </row>
    <row r="12" spans="1:8" x14ac:dyDescent="0.3">
      <c r="A12" s="76" t="s">
        <v>0</v>
      </c>
      <c r="B12" s="79"/>
      <c r="C12" s="76">
        <f>SUM(C7:C11)</f>
        <v>732259</v>
      </c>
      <c r="D12" s="76">
        <f>SUM(D7:D11)</f>
        <v>2849319</v>
      </c>
      <c r="E12" s="78"/>
      <c r="F12" s="78">
        <f>SUM(F8:F11)</f>
        <v>2555901</v>
      </c>
      <c r="G12" s="76">
        <f>SUM(G8:G11)</f>
        <v>1025677</v>
      </c>
    </row>
    <row r="13" spans="1:8" ht="27" customHeight="1" x14ac:dyDescent="0.3">
      <c r="A13" s="158" t="s">
        <v>87</v>
      </c>
      <c r="B13" s="158"/>
      <c r="C13" s="79">
        <v>150</v>
      </c>
      <c r="D13" s="79"/>
      <c r="E13" s="79"/>
      <c r="F13" s="77">
        <v>318</v>
      </c>
      <c r="G13" s="79">
        <f>F13+C13</f>
        <v>468</v>
      </c>
    </row>
    <row r="14" spans="1:8" x14ac:dyDescent="0.3">
      <c r="A14" s="76" t="s">
        <v>0</v>
      </c>
      <c r="B14" s="79"/>
      <c r="C14" s="76">
        <f>C12-C13</f>
        <v>732109</v>
      </c>
      <c r="D14" s="79"/>
      <c r="E14" s="79"/>
      <c r="F14" s="78">
        <f>F12+F13</f>
        <v>2556219</v>
      </c>
      <c r="G14" s="76">
        <f>G12-G13</f>
        <v>1025209</v>
      </c>
    </row>
    <row r="15" spans="1:8" ht="15" customHeight="1" x14ac:dyDescent="0.3">
      <c r="B15" s="159" t="s">
        <v>83</v>
      </c>
      <c r="C15" s="160"/>
      <c r="G15" s="76">
        <f>G14</f>
        <v>1025209</v>
      </c>
    </row>
    <row r="16" spans="1:8" ht="14.25" customHeight="1" x14ac:dyDescent="0.3"/>
    <row r="17" spans="1:15" s="68" customFormat="1" ht="19.5" customHeight="1" x14ac:dyDescent="0.3">
      <c r="A17" s="142" t="s">
        <v>36</v>
      </c>
      <c r="B17" s="143"/>
      <c r="C17" s="143"/>
      <c r="D17" s="89"/>
      <c r="E17" s="89"/>
      <c r="F17" s="99"/>
      <c r="G17" s="90"/>
      <c r="H17" s="96"/>
      <c r="I17" s="95"/>
      <c r="J17" s="85"/>
      <c r="K17" s="97"/>
    </row>
    <row r="18" spans="1:15" s="68" customFormat="1" ht="14.25" customHeight="1" x14ac:dyDescent="0.3">
      <c r="A18" s="86"/>
      <c r="B18" s="147" t="s">
        <v>34</v>
      </c>
      <c r="C18" s="148"/>
      <c r="D18" s="86"/>
      <c r="E18" s="91">
        <f>SUM(F19:F20)</f>
        <v>2069890</v>
      </c>
      <c r="F18" s="96"/>
      <c r="G18" s="96"/>
      <c r="H18" s="144"/>
      <c r="I18" s="95"/>
      <c r="J18" s="85"/>
      <c r="K18" s="97"/>
    </row>
    <row r="19" spans="1:15" ht="12.75" customHeight="1" x14ac:dyDescent="0.3">
      <c r="B19" s="66" t="s">
        <v>32</v>
      </c>
      <c r="F19" s="63">
        <v>1887890</v>
      </c>
      <c r="G19" s="69"/>
      <c r="H19" s="145"/>
      <c r="I19" s="69"/>
      <c r="J19" s="69"/>
      <c r="K19" s="67"/>
    </row>
    <row r="20" spans="1:15" x14ac:dyDescent="0.3">
      <c r="B20" s="66" t="s">
        <v>33</v>
      </c>
      <c r="F20" s="63">
        <v>182000</v>
      </c>
      <c r="G20" s="69"/>
      <c r="H20" s="69"/>
      <c r="I20" s="69"/>
      <c r="J20" s="69"/>
      <c r="K20" s="67"/>
    </row>
    <row r="21" spans="1:15" ht="14.25" customHeight="1" x14ac:dyDescent="0.3">
      <c r="B21" s="59" t="s">
        <v>66</v>
      </c>
      <c r="E21" s="59">
        <f>F21</f>
        <v>751657</v>
      </c>
      <c r="F21" s="63">
        <v>751657</v>
      </c>
      <c r="G21" s="69"/>
      <c r="H21" s="69"/>
      <c r="I21" s="69"/>
      <c r="J21" s="69"/>
      <c r="K21" s="67"/>
    </row>
    <row r="22" spans="1:15" ht="14.25" customHeight="1" x14ac:dyDescent="0.3">
      <c r="B22" s="84" t="s">
        <v>73</v>
      </c>
      <c r="C22" s="100"/>
      <c r="E22" s="73">
        <f>F22</f>
        <v>27772</v>
      </c>
      <c r="F22" s="69">
        <v>27772</v>
      </c>
      <c r="G22" s="69"/>
      <c r="H22" s="69"/>
      <c r="I22" s="69"/>
      <c r="J22" s="69"/>
      <c r="K22" s="67"/>
    </row>
    <row r="23" spans="1:15" ht="15.75" customHeight="1" x14ac:dyDescent="0.3">
      <c r="A23" s="59" t="s">
        <v>0</v>
      </c>
      <c r="B23" s="83"/>
      <c r="C23" s="100"/>
      <c r="E23" s="73">
        <f>SUM(E18:E22)</f>
        <v>2849319</v>
      </c>
      <c r="F23" s="69"/>
      <c r="G23" s="63"/>
      <c r="H23" s="69"/>
      <c r="I23" s="69"/>
      <c r="J23" s="69"/>
      <c r="K23" s="64"/>
    </row>
    <row r="24" spans="1:15" ht="14.25" customHeight="1" x14ac:dyDescent="0.3">
      <c r="B24" s="82"/>
      <c r="C24" s="69"/>
      <c r="D24" s="69"/>
      <c r="E24" s="69"/>
      <c r="G24" s="63"/>
      <c r="H24" s="135"/>
      <c r="I24" s="69"/>
      <c r="K24" s="67"/>
    </row>
    <row r="25" spans="1:15" ht="17.25" customHeight="1" x14ac:dyDescent="0.3">
      <c r="A25" s="87" t="s">
        <v>37</v>
      </c>
      <c r="B25" s="87"/>
      <c r="C25" s="88"/>
      <c r="D25" s="89"/>
      <c r="E25" s="89"/>
      <c r="F25" s="98"/>
      <c r="G25" s="89"/>
      <c r="H25" s="135"/>
      <c r="I25" s="69"/>
      <c r="J25" s="69"/>
      <c r="K25" s="67"/>
    </row>
    <row r="26" spans="1:15" ht="14.25" customHeight="1" x14ac:dyDescent="0.3">
      <c r="B26" s="151" t="s">
        <v>6</v>
      </c>
      <c r="C26" s="152"/>
      <c r="E26" s="70"/>
      <c r="G26" s="63"/>
      <c r="H26" s="72"/>
      <c r="I26" s="69"/>
      <c r="J26" s="69"/>
      <c r="K26" s="67"/>
      <c r="L26" s="69"/>
      <c r="M26" s="69"/>
      <c r="N26" s="69"/>
      <c r="O26" s="69"/>
    </row>
    <row r="27" spans="1:15" x14ac:dyDescent="0.3">
      <c r="B27" s="69" t="s">
        <v>8</v>
      </c>
      <c r="C27" s="69"/>
      <c r="E27" s="71">
        <f>SUM(F28:F31)</f>
        <v>1065697</v>
      </c>
      <c r="F27" s="69"/>
      <c r="H27" s="69"/>
      <c r="I27" s="69"/>
      <c r="J27" s="69"/>
      <c r="K27" s="67"/>
      <c r="L27" s="69"/>
      <c r="M27" s="69"/>
      <c r="N27" s="69"/>
      <c r="O27" s="69"/>
    </row>
    <row r="28" spans="1:15" ht="30.75" customHeight="1" x14ac:dyDescent="0.3">
      <c r="B28" s="146" t="s">
        <v>84</v>
      </c>
      <c r="C28" s="124"/>
      <c r="D28" s="124"/>
      <c r="E28" s="69"/>
      <c r="F28" s="69">
        <f>Раскрытый!K25</f>
        <v>204910</v>
      </c>
      <c r="H28" s="69"/>
      <c r="I28" s="69"/>
      <c r="J28" s="69"/>
      <c r="K28" s="67"/>
      <c r="L28" s="69"/>
      <c r="M28" s="69"/>
      <c r="N28" s="69"/>
      <c r="O28" s="69"/>
    </row>
    <row r="29" spans="1:15" ht="29.4" customHeight="1" x14ac:dyDescent="0.3">
      <c r="B29" s="146" t="s">
        <v>91</v>
      </c>
      <c r="C29" s="122"/>
      <c r="D29" s="122"/>
      <c r="E29" s="69"/>
      <c r="F29" s="69">
        <v>428020</v>
      </c>
      <c r="H29" s="69"/>
      <c r="I29" s="69"/>
      <c r="J29" s="69"/>
      <c r="K29" s="67"/>
      <c r="L29" s="69"/>
      <c r="M29" s="69"/>
      <c r="N29" s="69"/>
      <c r="O29" s="69"/>
    </row>
    <row r="30" spans="1:15" ht="15.75" customHeight="1" x14ac:dyDescent="0.3">
      <c r="A30" s="70"/>
      <c r="B30" s="63" t="s">
        <v>61</v>
      </c>
      <c r="E30" s="69"/>
      <c r="F30" s="69">
        <f>Раскрытый!J21</f>
        <v>366675</v>
      </c>
      <c r="G30" s="107" t="s">
        <v>79</v>
      </c>
      <c r="H30" s="69"/>
      <c r="I30" s="69"/>
      <c r="J30" s="69"/>
      <c r="K30" s="67"/>
      <c r="L30" s="69"/>
      <c r="M30" s="69"/>
      <c r="N30" s="69"/>
      <c r="O30" s="69"/>
    </row>
    <row r="31" spans="1:15" ht="30.75" customHeight="1" x14ac:dyDescent="0.3">
      <c r="B31" s="149" t="s">
        <v>65</v>
      </c>
      <c r="C31" s="124"/>
      <c r="D31" s="124"/>
      <c r="E31" s="69"/>
      <c r="F31" s="69">
        <f>Раскрытый!J31</f>
        <v>66092</v>
      </c>
      <c r="G31" s="113" t="s">
        <v>80</v>
      </c>
      <c r="H31" s="74"/>
      <c r="I31" s="69"/>
      <c r="J31" s="69"/>
      <c r="K31" s="67"/>
      <c r="L31" s="69"/>
      <c r="M31" s="69"/>
      <c r="N31" s="69"/>
      <c r="O31" s="69"/>
    </row>
    <row r="32" spans="1:15" ht="17.25" customHeight="1" x14ac:dyDescent="0.3">
      <c r="B32" s="135" t="s">
        <v>9</v>
      </c>
      <c r="C32" s="124"/>
      <c r="D32" s="124"/>
      <c r="E32" s="84">
        <f>F32</f>
        <v>467707</v>
      </c>
      <c r="F32" s="69">
        <f>Раскрытый!J28</f>
        <v>467707</v>
      </c>
      <c r="G32" s="107" t="s">
        <v>80</v>
      </c>
      <c r="H32" s="69"/>
      <c r="I32" s="93"/>
      <c r="J32" s="69"/>
      <c r="K32" s="67"/>
      <c r="L32" s="69"/>
      <c r="M32" s="69"/>
      <c r="N32" s="69"/>
      <c r="O32" s="69"/>
    </row>
    <row r="33" spans="1:15" ht="17.25" customHeight="1" x14ac:dyDescent="0.3">
      <c r="B33" s="69" t="s">
        <v>76</v>
      </c>
      <c r="E33" s="73">
        <f>SUM(F34:F38)</f>
        <v>712733</v>
      </c>
      <c r="F33" s="69"/>
      <c r="H33" s="74"/>
      <c r="I33" s="75"/>
      <c r="J33" s="69"/>
      <c r="K33" s="67"/>
      <c r="L33" s="69"/>
      <c r="M33" s="69"/>
      <c r="N33" s="69"/>
      <c r="O33" s="69"/>
    </row>
    <row r="34" spans="1:15" x14ac:dyDescent="0.3">
      <c r="B34" s="138" t="s">
        <v>63</v>
      </c>
      <c r="C34" s="139"/>
      <c r="D34" s="66"/>
      <c r="E34" s="69"/>
      <c r="F34" s="69">
        <f>Раскрытый!K37+Раскрытый!J42</f>
        <v>394152</v>
      </c>
      <c r="G34" s="63"/>
      <c r="H34" s="93"/>
      <c r="I34" s="93"/>
      <c r="J34" s="69"/>
      <c r="K34" s="67"/>
      <c r="L34" s="69"/>
      <c r="M34" s="69"/>
      <c r="N34" s="69"/>
      <c r="O34" s="69"/>
    </row>
    <row r="35" spans="1:15" x14ac:dyDescent="0.3">
      <c r="B35" s="92" t="s">
        <v>18</v>
      </c>
      <c r="C35" s="66"/>
      <c r="D35" s="66"/>
      <c r="E35" s="69"/>
      <c r="F35" s="69">
        <f>Раскрытый!K38</f>
        <v>38400</v>
      </c>
      <c r="G35" s="63"/>
      <c r="H35" s="114"/>
      <c r="I35" s="93"/>
      <c r="J35" s="69"/>
      <c r="K35" s="67"/>
      <c r="L35" s="69"/>
      <c r="M35" s="69"/>
      <c r="N35" s="69"/>
      <c r="O35" s="69"/>
    </row>
    <row r="36" spans="1:15" x14ac:dyDescent="0.3">
      <c r="B36" s="92" t="s">
        <v>19</v>
      </c>
      <c r="C36" s="66"/>
      <c r="D36" s="66"/>
      <c r="E36" s="69"/>
      <c r="F36" s="69">
        <f>Раскрытый!K39</f>
        <v>34980</v>
      </c>
      <c r="G36" s="63"/>
      <c r="H36" s="93"/>
      <c r="I36" s="93"/>
      <c r="J36" s="69"/>
      <c r="K36" s="67"/>
      <c r="L36" s="69"/>
    </row>
    <row r="37" spans="1:15" ht="16.5" customHeight="1" x14ac:dyDescent="0.3">
      <c r="B37" s="140" t="s">
        <v>20</v>
      </c>
      <c r="C37" s="141"/>
      <c r="D37" s="141"/>
      <c r="E37" s="69"/>
      <c r="F37" s="67">
        <f>Раскрытый!K40</f>
        <v>217369</v>
      </c>
      <c r="G37" s="63"/>
      <c r="H37" s="72"/>
      <c r="I37" s="73"/>
      <c r="J37" s="69"/>
      <c r="K37" s="67"/>
      <c r="L37" s="69"/>
    </row>
    <row r="38" spans="1:15" x14ac:dyDescent="0.3">
      <c r="B38" s="92" t="s">
        <v>21</v>
      </c>
      <c r="C38" s="66"/>
      <c r="D38" s="66"/>
      <c r="E38" s="69"/>
      <c r="F38" s="69">
        <f>Раскрытый!K41</f>
        <v>27832</v>
      </c>
      <c r="G38" s="63"/>
      <c r="H38" s="69"/>
      <c r="I38" s="72"/>
      <c r="J38" s="69"/>
      <c r="K38" s="67"/>
      <c r="L38" s="69"/>
    </row>
    <row r="39" spans="1:15" x14ac:dyDescent="0.3">
      <c r="B39" s="83" t="s">
        <v>22</v>
      </c>
      <c r="E39" s="73">
        <f>SUM(F40:F41)</f>
        <v>27772</v>
      </c>
      <c r="F39" s="67"/>
      <c r="G39" s="63"/>
      <c r="H39" s="69"/>
      <c r="I39" s="72"/>
      <c r="J39" s="69"/>
      <c r="K39" s="67"/>
      <c r="L39" s="69"/>
    </row>
    <row r="40" spans="1:15" ht="27" customHeight="1" x14ac:dyDescent="0.3">
      <c r="B40" s="146" t="s">
        <v>77</v>
      </c>
      <c r="C40" s="150"/>
      <c r="D40" s="124"/>
      <c r="F40" s="63">
        <f>Раскрытый!K44</f>
        <v>7772</v>
      </c>
      <c r="G40" s="63"/>
      <c r="H40" s="93"/>
      <c r="I40" s="72"/>
      <c r="J40" s="69"/>
      <c r="K40" s="67"/>
      <c r="L40" s="69"/>
    </row>
    <row r="41" spans="1:15" ht="15" customHeight="1" x14ac:dyDescent="0.3">
      <c r="B41" s="146" t="s">
        <v>5</v>
      </c>
      <c r="C41" s="150"/>
      <c r="D41" s="124"/>
      <c r="E41" s="124"/>
      <c r="F41" s="63">
        <f>Раскрытый!K45</f>
        <v>20000</v>
      </c>
      <c r="G41" s="63"/>
      <c r="H41" s="93"/>
      <c r="I41" s="72"/>
      <c r="J41" s="69"/>
      <c r="K41" s="67"/>
      <c r="L41" s="69"/>
    </row>
    <row r="42" spans="1:15" x14ac:dyDescent="0.3">
      <c r="A42" s="59"/>
      <c r="E42" s="69"/>
      <c r="G42" s="63"/>
      <c r="H42" s="93"/>
      <c r="I42" s="72"/>
      <c r="J42" s="69"/>
      <c r="K42" s="67"/>
      <c r="L42" s="69"/>
    </row>
    <row r="43" spans="1:15" x14ac:dyDescent="0.3">
      <c r="B43" s="94" t="s">
        <v>25</v>
      </c>
      <c r="C43" s="86"/>
      <c r="E43" s="94">
        <f>E44+E48</f>
        <v>281992</v>
      </c>
      <c r="G43" s="63"/>
      <c r="H43" s="93"/>
      <c r="I43" s="72"/>
      <c r="J43" s="69"/>
      <c r="K43" s="67"/>
      <c r="L43" s="69"/>
    </row>
    <row r="44" spans="1:15" x14ac:dyDescent="0.3">
      <c r="B44" s="145" t="s">
        <v>4</v>
      </c>
      <c r="C44" s="125"/>
      <c r="D44" s="96"/>
      <c r="E44" s="96">
        <f>SUM(F45:F47)</f>
        <v>110460</v>
      </c>
      <c r="G44" s="63"/>
      <c r="H44" s="83"/>
      <c r="I44" s="83"/>
      <c r="J44" s="69"/>
      <c r="K44" s="67"/>
      <c r="L44" s="69"/>
    </row>
    <row r="45" spans="1:15" x14ac:dyDescent="0.3">
      <c r="B45" s="66" t="s">
        <v>7</v>
      </c>
      <c r="C45" s="70"/>
      <c r="F45" s="63">
        <f>Раскрытый!K10</f>
        <v>76324</v>
      </c>
    </row>
    <row r="46" spans="1:15" ht="14.25" customHeight="1" x14ac:dyDescent="0.3">
      <c r="B46" s="66" t="s">
        <v>40</v>
      </c>
      <c r="F46" s="63">
        <f>Раскрытый!K11</f>
        <v>10882</v>
      </c>
      <c r="G46" s="63"/>
      <c r="H46" s="83"/>
      <c r="I46" s="69"/>
      <c r="J46" s="69"/>
      <c r="K46" s="67"/>
      <c r="L46" s="69"/>
    </row>
    <row r="47" spans="1:15" ht="15.75" customHeight="1" x14ac:dyDescent="0.3">
      <c r="B47" s="72" t="s">
        <v>41</v>
      </c>
      <c r="D47" s="69"/>
      <c r="F47" s="69">
        <f>Раскрытый!K12</f>
        <v>23254</v>
      </c>
      <c r="G47" s="63"/>
      <c r="H47" s="83"/>
      <c r="I47" s="83"/>
      <c r="J47" s="69"/>
      <c r="K47" s="67"/>
      <c r="L47" s="69"/>
    </row>
    <row r="48" spans="1:15" x14ac:dyDescent="0.3">
      <c r="B48" s="63" t="s">
        <v>22</v>
      </c>
      <c r="E48" s="63">
        <f>SUM(F49:F50)</f>
        <v>171532</v>
      </c>
      <c r="F48" s="63"/>
      <c r="H48" s="69"/>
      <c r="I48" s="69"/>
      <c r="J48" s="69"/>
      <c r="K48" s="67"/>
      <c r="L48" s="69"/>
    </row>
    <row r="49" spans="1:12" ht="32.25" customHeight="1" x14ac:dyDescent="0.3">
      <c r="B49" s="136" t="s">
        <v>90</v>
      </c>
      <c r="C49" s="137"/>
      <c r="D49" s="137"/>
      <c r="F49" s="63">
        <f>Раскрытый!J14</f>
        <v>143082</v>
      </c>
      <c r="G49" s="63"/>
      <c r="H49" s="69"/>
      <c r="I49" s="69"/>
      <c r="J49" s="69"/>
      <c r="K49" s="67"/>
      <c r="L49" s="69"/>
    </row>
    <row r="50" spans="1:12" ht="17.25" customHeight="1" x14ac:dyDescent="0.3">
      <c r="B50" s="63" t="s">
        <v>89</v>
      </c>
      <c r="F50" s="69">
        <f>Раскрытый!K16</f>
        <v>28450</v>
      </c>
      <c r="G50" s="63"/>
      <c r="H50" s="74"/>
      <c r="I50" s="73"/>
      <c r="J50" s="69"/>
      <c r="K50" s="67"/>
      <c r="L50" s="69"/>
    </row>
    <row r="51" spans="1:12" x14ac:dyDescent="0.3">
      <c r="A51" s="59" t="s">
        <v>0</v>
      </c>
      <c r="B51" s="64"/>
      <c r="E51" s="59">
        <f>SUM(E27:E43)</f>
        <v>2555901</v>
      </c>
    </row>
    <row r="52" spans="1:12" x14ac:dyDescent="0.3">
      <c r="A52" s="59"/>
      <c r="B52" s="64"/>
      <c r="D52" s="59"/>
    </row>
    <row r="53" spans="1:12" x14ac:dyDescent="0.3">
      <c r="A53" s="59" t="s">
        <v>3</v>
      </c>
      <c r="D53" s="59">
        <f>G15</f>
        <v>1025209</v>
      </c>
      <c r="F53" s="63"/>
      <c r="G53" s="63"/>
    </row>
    <row r="54" spans="1:12" x14ac:dyDescent="0.3">
      <c r="A54" s="59"/>
      <c r="B54" s="64"/>
      <c r="D54" s="59"/>
    </row>
    <row r="55" spans="1:12" x14ac:dyDescent="0.3">
      <c r="B55" s="64"/>
    </row>
    <row r="56" spans="1:12" x14ac:dyDescent="0.3">
      <c r="A56" s="64" t="s">
        <v>81</v>
      </c>
      <c r="B56" s="101" t="s">
        <v>82</v>
      </c>
    </row>
    <row r="57" spans="1:12" x14ac:dyDescent="0.3">
      <c r="B57" s="64"/>
    </row>
    <row r="58" spans="1:12" x14ac:dyDescent="0.3">
      <c r="A58" s="64"/>
      <c r="B58" s="64"/>
    </row>
    <row r="59" spans="1:12" x14ac:dyDescent="0.3">
      <c r="B59" s="64"/>
    </row>
  </sheetData>
  <mergeCells count="20">
    <mergeCell ref="A1:G1"/>
    <mergeCell ref="D5:F5"/>
    <mergeCell ref="D6:E6"/>
    <mergeCell ref="A13:B13"/>
    <mergeCell ref="B15:C15"/>
    <mergeCell ref="H24:H25"/>
    <mergeCell ref="B49:D49"/>
    <mergeCell ref="B34:C34"/>
    <mergeCell ref="B37:D37"/>
    <mergeCell ref="A17:C17"/>
    <mergeCell ref="H18:H19"/>
    <mergeCell ref="B28:D28"/>
    <mergeCell ref="B18:C18"/>
    <mergeCell ref="B44:C44"/>
    <mergeCell ref="B31:D31"/>
    <mergeCell ref="B32:D32"/>
    <mergeCell ref="B40:D40"/>
    <mergeCell ref="B41:E41"/>
    <mergeCell ref="B26:C26"/>
    <mergeCell ref="B29:D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Раскрытый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2024-03-17T07:55:17Z</dcterms:modified>
</cp:coreProperties>
</file>